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командный ФСО" sheetId="1" r:id="rId1"/>
    <sheet name="командный Первенство " sheetId="2" r:id="rId2"/>
  </sheets>
  <definedNames/>
  <calcPr fullCalcOnLoad="1"/>
</workbook>
</file>

<file path=xl/sharedStrings.xml><?xml version="1.0" encoding="utf-8"?>
<sst xmlns="http://schemas.openxmlformats.org/spreadsheetml/2006/main" count="112" uniqueCount="42">
  <si>
    <t>Красноярский край</t>
  </si>
  <si>
    <t>Алтайский край</t>
  </si>
  <si>
    <t>Томская область</t>
  </si>
  <si>
    <t>Новосибирская область</t>
  </si>
  <si>
    <t>Забайкальский край</t>
  </si>
  <si>
    <t>Республика Бурятия</t>
  </si>
  <si>
    <t>Республика Хакассия</t>
  </si>
  <si>
    <t>Омская область</t>
  </si>
  <si>
    <t>МЭ</t>
  </si>
  <si>
    <t>сумма</t>
  </si>
  <si>
    <t>место</t>
  </si>
  <si>
    <t>ЖЭ</t>
  </si>
  <si>
    <t>Команда</t>
  </si>
  <si>
    <t>Сумма</t>
  </si>
  <si>
    <t>Место</t>
  </si>
  <si>
    <t>М до 21</t>
  </si>
  <si>
    <t>Ж до 21</t>
  </si>
  <si>
    <t>М до 19</t>
  </si>
  <si>
    <t>Ж до 19</t>
  </si>
  <si>
    <t>М до 17</t>
  </si>
  <si>
    <t>Ж до 17</t>
  </si>
  <si>
    <t>М до 15</t>
  </si>
  <si>
    <t>Ж до 15</t>
  </si>
  <si>
    <t>Иркутская область</t>
  </si>
  <si>
    <t>Кемеровская область</t>
  </si>
  <si>
    <t>Республика Алтай</t>
  </si>
  <si>
    <t>23-25 июня 2010 г.</t>
  </si>
  <si>
    <t>Сумма 2х дн.</t>
  </si>
  <si>
    <t>п.Колывань оз. Белое</t>
  </si>
  <si>
    <t>МИНИСТЕРСТВО СПОРТА, ТУРИЗМА И МОЛОДЕЖНОЙ ПОЛИТИКИ РОССИЙСКОЙ ФЕДЕРАЦИИ</t>
  </si>
  <si>
    <t>УПРАВЛЕНИЕ АЛТАЙСКОГО КРАЯ ПО ФИЗИЧЕСКОЙ КУЛЬТУРЕ И СПОРТУ</t>
  </si>
  <si>
    <t>ФЕДЕРАЦИЯ СПОРТИВНОГО ОРИЕНТИРОВАНИЯ РОССИИ</t>
  </si>
  <si>
    <t>ФЕДЕРАЦИЯ СПОРТИВНОГО ОРИЕНТИРОВАНИЯ АЛТАЙСКОГО КРАЯ</t>
  </si>
  <si>
    <t>Чемпионат Сибирского федерального округа по спортивному ориентированию бегом</t>
  </si>
  <si>
    <t xml:space="preserve">Протокол командных результатов </t>
  </si>
  <si>
    <t>Первенство Сибирского федерального округа по спортивному ориентированию бегом</t>
  </si>
  <si>
    <t>Сумма 3х дн.</t>
  </si>
  <si>
    <t>Главный судья</t>
  </si>
  <si>
    <t>Королев С.П.</t>
  </si>
  <si>
    <t>Главный секретарь</t>
  </si>
  <si>
    <t>Галкина Е.М.</t>
  </si>
  <si>
    <t>Новосибирская обл.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</si>
</sst>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3">
    <font>
      <sz val="11"/>
      <color indexed="8"/>
      <name val="Calibri"/>
      <family val="2"/>
    </font>
    <font>
      <b/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Calibri"/>
      <family val="0"/>
    </font>
    <font>
      <b/>
      <sz val="14"/>
      <color indexed="8"/>
      <name val="Calibri"/>
      <family val="0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left" vertical="top" wrapText="1"/>
    </xf>
    <xf numFmtId="0" fontId="3" fillId="0" borderId="0" xfId="0" applyFont="1" applyAlignment="1">
      <alignment/>
    </xf>
    <xf numFmtId="0" fontId="3" fillId="0" borderId="13" xfId="0" applyFont="1" applyBorder="1" applyAlignment="1">
      <alignment/>
    </xf>
    <xf numFmtId="0" fontId="0" fillId="0" borderId="0" xfId="0" applyFill="1" applyBorder="1" applyAlignment="1">
      <alignment horizontal="left" vertical="top" wrapText="1"/>
    </xf>
    <xf numFmtId="1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top" wrapText="1"/>
    </xf>
    <xf numFmtId="16" fontId="0" fillId="0" borderId="0" xfId="0" applyNumberFormat="1" applyBorder="1" applyAlignment="1">
      <alignment horizontal="center"/>
    </xf>
    <xf numFmtId="0" fontId="21" fillId="0" borderId="10" xfId="0" applyFont="1" applyBorder="1" applyAlignment="1">
      <alignment/>
    </xf>
    <xf numFmtId="14" fontId="21" fillId="0" borderId="10" xfId="0" applyNumberFormat="1" applyFont="1" applyBorder="1" applyAlignment="1">
      <alignment/>
    </xf>
    <xf numFmtId="14" fontId="21" fillId="0" borderId="0" xfId="0" applyNumberFormat="1" applyFont="1" applyBorder="1" applyAlignment="1">
      <alignment/>
    </xf>
    <xf numFmtId="0" fontId="21" fillId="0" borderId="1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10" xfId="0" applyFont="1" applyBorder="1" applyAlignment="1">
      <alignment horizontal="left" vertical="top" wrapText="1"/>
    </xf>
    <xf numFmtId="0" fontId="21" fillId="0" borderId="10" xfId="0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top" wrapText="1"/>
    </xf>
    <xf numFmtId="0" fontId="21" fillId="0" borderId="0" xfId="0" applyFont="1" applyAlignment="1">
      <alignment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center"/>
    </xf>
    <xf numFmtId="0" fontId="21" fillId="0" borderId="0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/>
    </xf>
    <xf numFmtId="14" fontId="3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14" fontId="3" fillId="0" borderId="11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4" fontId="0" fillId="0" borderId="0" xfId="0" applyNumberFormat="1" applyBorder="1" applyAlignment="1">
      <alignment horizontal="center"/>
    </xf>
    <xf numFmtId="14" fontId="22" fillId="0" borderId="11" xfId="0" applyNumberFormat="1" applyFont="1" applyBorder="1" applyAlignment="1">
      <alignment horizontal="center"/>
    </xf>
    <xf numFmtId="14" fontId="22" fillId="0" borderId="12" xfId="0" applyNumberFormat="1" applyFont="1" applyBorder="1" applyAlignment="1">
      <alignment horizontal="center"/>
    </xf>
    <xf numFmtId="14" fontId="22" fillId="0" borderId="14" xfId="0" applyNumberFormat="1" applyFont="1" applyBorder="1" applyAlignment="1">
      <alignment horizontal="center"/>
    </xf>
    <xf numFmtId="14" fontId="22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295275</xdr:colOff>
      <xdr:row>19</xdr:row>
      <xdr:rowOff>133350</xdr:rowOff>
    </xdr:from>
    <xdr:to>
      <xdr:col>4</xdr:col>
      <xdr:colOff>409575</xdr:colOff>
      <xdr:row>27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1092482">
          <a:off x="2343150" y="3810000"/>
          <a:ext cx="143827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428625</xdr:colOff>
      <xdr:row>52</xdr:row>
      <xdr:rowOff>123825</xdr:rowOff>
    </xdr:from>
    <xdr:to>
      <xdr:col>8</xdr:col>
      <xdr:colOff>209550</xdr:colOff>
      <xdr:row>60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1092482">
          <a:off x="3819525" y="9982200"/>
          <a:ext cx="143827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tabSelected="1" zoomScalePageLayoutView="0" workbookViewId="0" topLeftCell="A10">
      <selection activeCell="E29" sqref="E29"/>
    </sheetView>
  </sheetViews>
  <sheetFormatPr defaultColWidth="9.140625" defaultRowHeight="15"/>
  <cols>
    <col min="1" max="1" width="5.421875" style="0" customWidth="1"/>
    <col min="2" max="2" width="25.28125" style="0" customWidth="1"/>
    <col min="3" max="3" width="9.57421875" style="0" customWidth="1"/>
    <col min="4" max="6" width="10.28125" style="0" customWidth="1"/>
    <col min="7" max="7" width="10.7109375" style="0" customWidth="1"/>
  </cols>
  <sheetData>
    <row r="1" spans="2:10" ht="15">
      <c r="B1" s="37" t="s">
        <v>29</v>
      </c>
      <c r="C1" s="37"/>
      <c r="D1" s="37"/>
      <c r="E1" s="37"/>
      <c r="F1" s="37"/>
      <c r="G1" s="37"/>
      <c r="H1" s="37"/>
      <c r="I1" s="37"/>
      <c r="J1" s="37"/>
    </row>
    <row r="2" spans="2:9" ht="15">
      <c r="B2" s="37" t="s">
        <v>30</v>
      </c>
      <c r="C2" s="37"/>
      <c r="D2" s="37"/>
      <c r="E2" s="37"/>
      <c r="F2" s="37"/>
      <c r="G2" s="37"/>
      <c r="H2" s="37"/>
      <c r="I2" s="37"/>
    </row>
    <row r="3" spans="2:9" ht="15">
      <c r="B3" s="37" t="s">
        <v>31</v>
      </c>
      <c r="C3" s="37"/>
      <c r="D3" s="37"/>
      <c r="E3" s="37"/>
      <c r="F3" s="37"/>
      <c r="G3" s="37"/>
      <c r="H3" s="37"/>
      <c r="I3" s="37"/>
    </row>
    <row r="4" spans="2:9" ht="15">
      <c r="B4" s="37" t="s">
        <v>32</v>
      </c>
      <c r="C4" s="37"/>
      <c r="D4" s="37"/>
      <c r="E4" s="37"/>
      <c r="F4" s="37"/>
      <c r="G4" s="37"/>
      <c r="H4" s="37"/>
      <c r="I4" s="37"/>
    </row>
    <row r="5" spans="2:13" ht="18.75">
      <c r="B5" s="27" t="s">
        <v>33</v>
      </c>
      <c r="C5" s="27"/>
      <c r="D5" s="27"/>
      <c r="E5" s="27"/>
      <c r="F5" s="27"/>
      <c r="G5" s="27"/>
      <c r="H5" s="27"/>
      <c r="I5" s="27"/>
      <c r="J5" s="10"/>
      <c r="K5" s="10"/>
      <c r="L5" s="10"/>
      <c r="M5" s="10"/>
    </row>
    <row r="7" spans="3:7" ht="15">
      <c r="C7" s="38" t="s">
        <v>34</v>
      </c>
      <c r="D7" s="38"/>
      <c r="E7" s="38"/>
      <c r="F7" s="38"/>
      <c r="G7" s="38"/>
    </row>
    <row r="9" spans="2:10" ht="15">
      <c r="B9" s="6" t="s">
        <v>26</v>
      </c>
      <c r="C9" s="6"/>
      <c r="D9" s="7"/>
      <c r="E9" s="6"/>
      <c r="F9" s="6"/>
      <c r="G9" s="6"/>
      <c r="H9" s="6"/>
      <c r="I9" s="6" t="s">
        <v>28</v>
      </c>
      <c r="J9" s="6"/>
    </row>
    <row r="10" spans="1:13" ht="15">
      <c r="A10" s="1"/>
      <c r="B10" s="1"/>
      <c r="C10" s="3"/>
      <c r="D10" s="28">
        <v>40352</v>
      </c>
      <c r="E10" s="4"/>
      <c r="F10" s="34">
        <v>40353</v>
      </c>
      <c r="G10" s="35"/>
      <c r="H10" s="36"/>
      <c r="I10" s="34">
        <v>40354</v>
      </c>
      <c r="J10" s="35"/>
      <c r="K10" s="36"/>
      <c r="L10" s="29" t="s">
        <v>13</v>
      </c>
      <c r="M10" s="29" t="s">
        <v>14</v>
      </c>
    </row>
    <row r="11" spans="1:13" ht="15">
      <c r="A11" s="1"/>
      <c r="B11" s="1" t="s">
        <v>12</v>
      </c>
      <c r="C11" s="2" t="s">
        <v>8</v>
      </c>
      <c r="D11" s="2" t="s">
        <v>11</v>
      </c>
      <c r="E11" s="2" t="s">
        <v>9</v>
      </c>
      <c r="F11" s="2" t="s">
        <v>8</v>
      </c>
      <c r="G11" s="2" t="s">
        <v>11</v>
      </c>
      <c r="H11" s="2" t="s">
        <v>9</v>
      </c>
      <c r="I11" s="2" t="s">
        <v>8</v>
      </c>
      <c r="J11" s="2" t="s">
        <v>11</v>
      </c>
      <c r="K11" s="2" t="s">
        <v>9</v>
      </c>
      <c r="L11" s="1"/>
      <c r="M11" s="29"/>
    </row>
    <row r="12" spans="1:13" ht="15">
      <c r="A12" s="1">
        <v>1</v>
      </c>
      <c r="B12" s="5" t="s">
        <v>0</v>
      </c>
      <c r="C12" s="2">
        <f>40+35+31</f>
        <v>106</v>
      </c>
      <c r="D12" s="2">
        <f>40+35+33</f>
        <v>108</v>
      </c>
      <c r="E12" s="2">
        <v>214</v>
      </c>
      <c r="F12" s="2">
        <f>40+32+29</f>
        <v>101</v>
      </c>
      <c r="G12" s="2">
        <f>40+37+33</f>
        <v>110</v>
      </c>
      <c r="H12" s="2">
        <f aca="true" t="shared" si="0" ref="H12:H19">F12+G12</f>
        <v>211</v>
      </c>
      <c r="I12" s="1">
        <v>60</v>
      </c>
      <c r="J12" s="1">
        <v>60</v>
      </c>
      <c r="K12" s="1">
        <f aca="true" t="shared" si="1" ref="K12:K19">I12+J12</f>
        <v>120</v>
      </c>
      <c r="L12" s="2">
        <f aca="true" t="shared" si="2" ref="L12:L19">E12+H12+K12</f>
        <v>545</v>
      </c>
      <c r="M12" s="30">
        <v>1</v>
      </c>
    </row>
    <row r="13" spans="1:13" ht="15">
      <c r="A13" s="1">
        <v>2</v>
      </c>
      <c r="B13" s="5" t="s">
        <v>1</v>
      </c>
      <c r="C13" s="2">
        <f>33+32+29</f>
        <v>94</v>
      </c>
      <c r="D13" s="2">
        <f>37+30+27</f>
        <v>94</v>
      </c>
      <c r="E13" s="2">
        <v>188</v>
      </c>
      <c r="F13" s="2">
        <f>35+33+30</f>
        <v>98</v>
      </c>
      <c r="G13" s="2">
        <f>32+31+27</f>
        <v>90</v>
      </c>
      <c r="H13" s="2">
        <f t="shared" si="0"/>
        <v>188</v>
      </c>
      <c r="I13" s="1">
        <v>52</v>
      </c>
      <c r="J13" s="1">
        <v>40</v>
      </c>
      <c r="K13" s="1">
        <f t="shared" si="1"/>
        <v>92</v>
      </c>
      <c r="L13" s="2">
        <f t="shared" si="2"/>
        <v>468</v>
      </c>
      <c r="M13" s="30">
        <v>2</v>
      </c>
    </row>
    <row r="14" spans="1:13" ht="15">
      <c r="A14" s="1">
        <v>3</v>
      </c>
      <c r="B14" s="5" t="s">
        <v>2</v>
      </c>
      <c r="C14" s="2">
        <f>37+26+24</f>
        <v>87</v>
      </c>
      <c r="D14" s="2">
        <f>29+26+25</f>
        <v>80</v>
      </c>
      <c r="E14" s="2">
        <v>167</v>
      </c>
      <c r="F14" s="2">
        <f>37+28+26</f>
        <v>91</v>
      </c>
      <c r="G14" s="2">
        <f>35+26+25</f>
        <v>86</v>
      </c>
      <c r="H14" s="2">
        <f t="shared" si="0"/>
        <v>177</v>
      </c>
      <c r="I14" s="1">
        <v>42</v>
      </c>
      <c r="J14" s="1">
        <v>52</v>
      </c>
      <c r="K14" s="1">
        <f t="shared" si="1"/>
        <v>94</v>
      </c>
      <c r="L14" s="2">
        <f t="shared" si="2"/>
        <v>438</v>
      </c>
      <c r="M14" s="30">
        <v>3</v>
      </c>
    </row>
    <row r="15" spans="1:13" ht="15.75" customHeight="1">
      <c r="A15" s="1">
        <v>4</v>
      </c>
      <c r="B15" s="5" t="s">
        <v>3</v>
      </c>
      <c r="C15" s="2">
        <f>25+22+17</f>
        <v>64</v>
      </c>
      <c r="D15" s="2">
        <f>28+24</f>
        <v>52</v>
      </c>
      <c r="E15" s="2">
        <v>116</v>
      </c>
      <c r="F15" s="2">
        <f>23+19+18</f>
        <v>60</v>
      </c>
      <c r="G15" s="2">
        <f>29+28</f>
        <v>57</v>
      </c>
      <c r="H15" s="2">
        <f t="shared" si="0"/>
        <v>117</v>
      </c>
      <c r="I15" s="1">
        <v>34</v>
      </c>
      <c r="J15" s="1">
        <v>38</v>
      </c>
      <c r="K15" s="1">
        <f t="shared" si="1"/>
        <v>72</v>
      </c>
      <c r="L15" s="2">
        <f t="shared" si="2"/>
        <v>305</v>
      </c>
      <c r="M15" s="30">
        <v>4</v>
      </c>
    </row>
    <row r="16" spans="1:13" ht="15">
      <c r="A16" s="1">
        <v>5</v>
      </c>
      <c r="B16" s="5" t="s">
        <v>4</v>
      </c>
      <c r="C16" s="2">
        <f>30+20</f>
        <v>50</v>
      </c>
      <c r="D16" s="2">
        <v>0</v>
      </c>
      <c r="E16" s="2">
        <v>50</v>
      </c>
      <c r="F16" s="2">
        <f>31+24</f>
        <v>55</v>
      </c>
      <c r="G16" s="2">
        <v>0</v>
      </c>
      <c r="H16" s="2">
        <f t="shared" si="0"/>
        <v>55</v>
      </c>
      <c r="I16" s="1">
        <v>40</v>
      </c>
      <c r="J16" s="1"/>
      <c r="K16" s="1">
        <f t="shared" si="1"/>
        <v>40</v>
      </c>
      <c r="L16" s="2">
        <f t="shared" si="2"/>
        <v>145</v>
      </c>
      <c r="M16" s="30">
        <v>5</v>
      </c>
    </row>
    <row r="17" spans="1:13" ht="15">
      <c r="A17" s="1">
        <v>6</v>
      </c>
      <c r="B17" s="5" t="s">
        <v>6</v>
      </c>
      <c r="C17" s="2">
        <v>21</v>
      </c>
      <c r="D17" s="2">
        <v>22</v>
      </c>
      <c r="E17" s="2">
        <v>43</v>
      </c>
      <c r="F17" s="2">
        <v>21</v>
      </c>
      <c r="G17" s="2">
        <v>23</v>
      </c>
      <c r="H17" s="2">
        <f t="shared" si="0"/>
        <v>44</v>
      </c>
      <c r="I17" s="1"/>
      <c r="J17" s="1"/>
      <c r="K17" s="1">
        <f t="shared" si="1"/>
        <v>0</v>
      </c>
      <c r="L17" s="2">
        <f t="shared" si="2"/>
        <v>87</v>
      </c>
      <c r="M17" s="30">
        <v>6</v>
      </c>
    </row>
    <row r="18" spans="1:13" ht="15">
      <c r="A18" s="1">
        <v>7</v>
      </c>
      <c r="B18" s="5" t="s">
        <v>5</v>
      </c>
      <c r="C18" s="2">
        <v>19</v>
      </c>
      <c r="D18" s="2">
        <v>31</v>
      </c>
      <c r="E18" s="2">
        <v>50</v>
      </c>
      <c r="F18" s="2">
        <v>0</v>
      </c>
      <c r="G18" s="2">
        <v>0</v>
      </c>
      <c r="H18" s="2">
        <f t="shared" si="0"/>
        <v>0</v>
      </c>
      <c r="I18" s="1"/>
      <c r="J18" s="1"/>
      <c r="K18" s="1">
        <f t="shared" si="1"/>
        <v>0</v>
      </c>
      <c r="L18" s="2">
        <f t="shared" si="2"/>
        <v>50</v>
      </c>
      <c r="M18" s="30">
        <v>7</v>
      </c>
    </row>
    <row r="19" spans="1:13" ht="15">
      <c r="A19" s="1">
        <v>8</v>
      </c>
      <c r="B19" s="5" t="s">
        <v>7</v>
      </c>
      <c r="C19" s="2">
        <v>18</v>
      </c>
      <c r="D19" s="2">
        <v>0</v>
      </c>
      <c r="E19" s="2">
        <v>18</v>
      </c>
      <c r="F19" s="2">
        <v>25</v>
      </c>
      <c r="G19" s="2">
        <v>0</v>
      </c>
      <c r="H19" s="2">
        <f t="shared" si="0"/>
        <v>25</v>
      </c>
      <c r="I19" s="1"/>
      <c r="J19" s="1"/>
      <c r="K19" s="1">
        <f t="shared" si="1"/>
        <v>0</v>
      </c>
      <c r="L19" s="2">
        <f t="shared" si="2"/>
        <v>43</v>
      </c>
      <c r="M19" s="30">
        <v>8</v>
      </c>
    </row>
    <row r="22" spans="2:6" ht="15">
      <c r="B22" s="8" t="s">
        <v>37</v>
      </c>
      <c r="F22" t="s">
        <v>38</v>
      </c>
    </row>
    <row r="24" spans="2:6" ht="15">
      <c r="B24" t="s">
        <v>39</v>
      </c>
      <c r="F24" t="s">
        <v>40</v>
      </c>
    </row>
  </sheetData>
  <sheetProtection/>
  <mergeCells count="7">
    <mergeCell ref="F10:H10"/>
    <mergeCell ref="I10:K10"/>
    <mergeCell ref="B1:J1"/>
    <mergeCell ref="B2:I2"/>
    <mergeCell ref="B3:I3"/>
    <mergeCell ref="B4:I4"/>
    <mergeCell ref="C7:G7"/>
  </mergeCells>
  <printOptions/>
  <pageMargins left="0.7" right="0.7" top="0.75" bottom="0.75" header="0.3" footer="0.3"/>
  <pageSetup fitToHeight="1" fitToWidth="1" horizontalDpi="180" verticalDpi="180" orientation="landscape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J54"/>
  <sheetViews>
    <sheetView zoomScalePageLayoutView="0" workbookViewId="0" topLeftCell="A43">
      <selection activeCell="I54" sqref="I54"/>
    </sheetView>
  </sheetViews>
  <sheetFormatPr defaultColWidth="9.140625" defaultRowHeight="15"/>
  <cols>
    <col min="1" max="1" width="4.57421875" style="0" customWidth="1"/>
    <col min="2" max="2" width="20.28125" style="0" customWidth="1"/>
    <col min="3" max="3" width="9.421875" style="0" customWidth="1"/>
    <col min="4" max="6" width="8.28125" style="0" customWidth="1"/>
    <col min="7" max="7" width="8.421875" style="0" customWidth="1"/>
    <col min="8" max="8" width="8.140625" style="0" customWidth="1"/>
    <col min="9" max="9" width="7.7109375" style="0" customWidth="1"/>
    <col min="10" max="10" width="7.8515625" style="0" customWidth="1"/>
    <col min="11" max="11" width="9.7109375" style="0" customWidth="1"/>
    <col min="12" max="12" width="11.8515625" style="0" customWidth="1"/>
    <col min="13" max="13" width="7.421875" style="0" customWidth="1"/>
    <col min="14" max="14" width="8.00390625" style="0" customWidth="1"/>
    <col min="15" max="15" width="6.7109375" style="0" customWidth="1"/>
    <col min="16" max="16" width="7.140625" style="0" customWidth="1"/>
    <col min="21" max="21" width="11.28125" style="0" customWidth="1"/>
  </cols>
  <sheetData>
    <row r="1" spans="2:10" ht="15">
      <c r="B1" s="37" t="s">
        <v>29</v>
      </c>
      <c r="C1" s="37"/>
      <c r="D1" s="37"/>
      <c r="E1" s="37"/>
      <c r="F1" s="37"/>
      <c r="G1" s="37"/>
      <c r="H1" s="37"/>
      <c r="I1" s="37"/>
      <c r="J1" s="37"/>
    </row>
    <row r="2" spans="2:9" ht="15">
      <c r="B2" s="37" t="s">
        <v>30</v>
      </c>
      <c r="C2" s="37"/>
      <c r="D2" s="37"/>
      <c r="E2" s="37"/>
      <c r="F2" s="37"/>
      <c r="G2" s="37"/>
      <c r="H2" s="37"/>
      <c r="I2" s="37"/>
    </row>
    <row r="3" spans="2:9" ht="15">
      <c r="B3" s="37" t="s">
        <v>31</v>
      </c>
      <c r="C3" s="37"/>
      <c r="D3" s="37"/>
      <c r="E3" s="37"/>
      <c r="F3" s="37"/>
      <c r="G3" s="37"/>
      <c r="H3" s="37"/>
      <c r="I3" s="37"/>
    </row>
    <row r="4" spans="2:9" ht="15">
      <c r="B4" s="37" t="s">
        <v>32</v>
      </c>
      <c r="C4" s="37"/>
      <c r="D4" s="37"/>
      <c r="E4" s="37"/>
      <c r="F4" s="37"/>
      <c r="G4" s="37"/>
      <c r="H4" s="37"/>
      <c r="I4" s="37"/>
    </row>
    <row r="5" spans="2:13" ht="18.75">
      <c r="B5" s="45" t="s">
        <v>35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</row>
    <row r="7" spans="3:8" ht="18.75">
      <c r="C7" s="44" t="s">
        <v>34</v>
      </c>
      <c r="D7" s="44"/>
      <c r="E7" s="44"/>
      <c r="F7" s="44"/>
      <c r="G7" s="44"/>
      <c r="H7" s="44"/>
    </row>
    <row r="9" spans="2:10" ht="15">
      <c r="B9" s="6" t="s">
        <v>26</v>
      </c>
      <c r="C9" s="6"/>
      <c r="D9" s="6"/>
      <c r="E9" s="6"/>
      <c r="F9" s="6"/>
      <c r="G9" s="6"/>
      <c r="H9" s="6"/>
      <c r="I9" s="6" t="s">
        <v>28</v>
      </c>
      <c r="J9" s="6"/>
    </row>
    <row r="10" spans="1:62" ht="15">
      <c r="A10" s="15"/>
      <c r="B10" s="15"/>
      <c r="C10" s="40">
        <v>40352</v>
      </c>
      <c r="D10" s="41"/>
      <c r="E10" s="41"/>
      <c r="F10" s="41"/>
      <c r="G10" s="41"/>
      <c r="H10" s="41"/>
      <c r="I10" s="41"/>
      <c r="J10" s="41"/>
      <c r="K10" s="42"/>
      <c r="L10" s="16"/>
      <c r="M10" s="17"/>
      <c r="N10" s="9"/>
      <c r="O10" s="9"/>
      <c r="P10" s="9"/>
      <c r="Q10" s="9"/>
      <c r="R10" s="9"/>
      <c r="S10" s="9"/>
      <c r="T10" s="9"/>
      <c r="U10" s="9"/>
      <c r="V10" s="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</row>
    <row r="11" spans="1:62" ht="15">
      <c r="A11" s="15"/>
      <c r="B11" s="15" t="s">
        <v>12</v>
      </c>
      <c r="C11" s="18" t="s">
        <v>15</v>
      </c>
      <c r="D11" s="18" t="s">
        <v>16</v>
      </c>
      <c r="E11" s="18" t="s">
        <v>17</v>
      </c>
      <c r="F11" s="18" t="s">
        <v>18</v>
      </c>
      <c r="G11" s="18" t="s">
        <v>19</v>
      </c>
      <c r="H11" s="18" t="s">
        <v>20</v>
      </c>
      <c r="I11" s="18" t="s">
        <v>21</v>
      </c>
      <c r="J11" s="18" t="s">
        <v>22</v>
      </c>
      <c r="K11" s="18" t="s">
        <v>9</v>
      </c>
      <c r="L11" s="31" t="s">
        <v>14</v>
      </c>
      <c r="M11" s="19"/>
      <c r="N11" s="11"/>
      <c r="O11" s="11"/>
      <c r="P11" s="11"/>
      <c r="Q11" s="11"/>
      <c r="R11" s="11"/>
      <c r="S11" s="11"/>
      <c r="T11" s="12"/>
      <c r="U11" s="12"/>
      <c r="V11" s="12"/>
      <c r="W11" s="11"/>
      <c r="X11" s="11"/>
      <c r="Y11" s="11"/>
      <c r="Z11" s="11"/>
      <c r="AA11" s="11"/>
      <c r="AB11" s="11"/>
      <c r="AC11" s="11"/>
      <c r="AD11" s="11"/>
      <c r="AE11" s="12"/>
      <c r="AF11" s="12"/>
      <c r="AG11" s="12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</row>
    <row r="12" spans="1:62" ht="15">
      <c r="A12" s="15">
        <v>1</v>
      </c>
      <c r="B12" s="20" t="s">
        <v>1</v>
      </c>
      <c r="C12" s="18">
        <f>37+35</f>
        <v>72</v>
      </c>
      <c r="D12" s="21">
        <f>40+37</f>
        <v>77</v>
      </c>
      <c r="E12" s="18">
        <f>37+31</f>
        <v>68</v>
      </c>
      <c r="F12" s="18">
        <f>40+35</f>
        <v>75</v>
      </c>
      <c r="G12" s="18">
        <f>40+37</f>
        <v>77</v>
      </c>
      <c r="H12" s="18">
        <f>40+33</f>
        <v>73</v>
      </c>
      <c r="I12" s="18">
        <f>40+37</f>
        <v>77</v>
      </c>
      <c r="J12" s="18">
        <f>35+33</f>
        <v>68</v>
      </c>
      <c r="K12" s="18">
        <f aca="true" t="shared" si="0" ref="K12:K22">J12+I12+H12+G12+F12+E12+D12+C12</f>
        <v>587</v>
      </c>
      <c r="L12" s="31">
        <v>1</v>
      </c>
      <c r="M12" s="22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3"/>
      <c r="Y12" s="11"/>
      <c r="Z12" s="11"/>
      <c r="AA12" s="11"/>
      <c r="AB12" s="11"/>
      <c r="AC12" s="11"/>
      <c r="AD12" s="11"/>
      <c r="AE12" s="12"/>
      <c r="AF12" s="12"/>
      <c r="AG12" s="12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</row>
    <row r="13" spans="1:62" ht="15">
      <c r="A13" s="15">
        <v>2</v>
      </c>
      <c r="B13" s="20" t="s">
        <v>0</v>
      </c>
      <c r="C13" s="18">
        <f>40+33</f>
        <v>73</v>
      </c>
      <c r="D13" s="21">
        <f>33+32</f>
        <v>65</v>
      </c>
      <c r="E13" s="18">
        <f>35+30</f>
        <v>65</v>
      </c>
      <c r="F13" s="18">
        <f>37+32</f>
        <v>69</v>
      </c>
      <c r="G13" s="18">
        <f>30+25</f>
        <v>55</v>
      </c>
      <c r="H13" s="18">
        <f>35+32</f>
        <v>67</v>
      </c>
      <c r="I13" s="18">
        <f>35+30</f>
        <v>65</v>
      </c>
      <c r="J13" s="18">
        <f>37</f>
        <v>37</v>
      </c>
      <c r="K13" s="18">
        <f t="shared" si="0"/>
        <v>496</v>
      </c>
      <c r="L13" s="31">
        <v>2</v>
      </c>
      <c r="M13" s="22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3"/>
      <c r="Y13" s="11"/>
      <c r="Z13" s="11"/>
      <c r="AA13" s="11"/>
      <c r="AB13" s="11"/>
      <c r="AC13" s="11"/>
      <c r="AD13" s="11"/>
      <c r="AE13" s="12"/>
      <c r="AF13" s="12"/>
      <c r="AG13" s="12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</row>
    <row r="14" spans="1:62" ht="17.25" customHeight="1">
      <c r="A14" s="15">
        <v>3</v>
      </c>
      <c r="B14" s="20" t="s">
        <v>6</v>
      </c>
      <c r="C14" s="21">
        <v>0</v>
      </c>
      <c r="D14" s="21">
        <f>31+30</f>
        <v>61</v>
      </c>
      <c r="E14" s="18">
        <f>24+23</f>
        <v>47</v>
      </c>
      <c r="F14" s="18">
        <f>18+30</f>
        <v>48</v>
      </c>
      <c r="G14" s="18">
        <f>28</f>
        <v>28</v>
      </c>
      <c r="H14" s="18">
        <f>23+20</f>
        <v>43</v>
      </c>
      <c r="I14" s="18">
        <f>31+28</f>
        <v>59</v>
      </c>
      <c r="J14" s="18">
        <f>31+29</f>
        <v>60</v>
      </c>
      <c r="K14" s="18">
        <f t="shared" si="0"/>
        <v>346</v>
      </c>
      <c r="L14" s="32">
        <v>3</v>
      </c>
      <c r="M14" s="22"/>
      <c r="N14" s="11"/>
      <c r="O14" s="11"/>
      <c r="P14" s="11"/>
      <c r="Q14" s="11"/>
      <c r="R14" s="11"/>
      <c r="S14" s="11"/>
      <c r="T14" s="11"/>
      <c r="U14" s="11"/>
      <c r="V14" s="11"/>
      <c r="W14" s="13"/>
      <c r="X14" s="13"/>
      <c r="Y14" s="11"/>
      <c r="Z14" s="11"/>
      <c r="AA14" s="11"/>
      <c r="AB14" s="11"/>
      <c r="AC14" s="11"/>
      <c r="AD14" s="11"/>
      <c r="AE14" s="12"/>
      <c r="AF14" s="12"/>
      <c r="AG14" s="12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</row>
    <row r="15" spans="1:62" ht="15.75" customHeight="1">
      <c r="A15" s="15">
        <v>4</v>
      </c>
      <c r="B15" s="20" t="s">
        <v>41</v>
      </c>
      <c r="C15" s="21">
        <f>26+25</f>
        <v>51</v>
      </c>
      <c r="D15" s="21">
        <v>0</v>
      </c>
      <c r="E15" s="18">
        <v>0</v>
      </c>
      <c r="F15" s="18">
        <v>0</v>
      </c>
      <c r="G15" s="18">
        <f>33+26</f>
        <v>59</v>
      </c>
      <c r="H15" s="18">
        <f>37+30</f>
        <v>67</v>
      </c>
      <c r="I15" s="18">
        <f>25+24</f>
        <v>49</v>
      </c>
      <c r="J15" s="18">
        <f>40+30</f>
        <v>70</v>
      </c>
      <c r="K15" s="18">
        <f t="shared" si="0"/>
        <v>296</v>
      </c>
      <c r="L15" s="32">
        <v>4</v>
      </c>
      <c r="M15" s="22"/>
      <c r="N15" s="11"/>
      <c r="O15" s="11"/>
      <c r="P15" s="11"/>
      <c r="Q15" s="11"/>
      <c r="R15" s="11"/>
      <c r="S15" s="11"/>
      <c r="T15" s="11"/>
      <c r="U15" s="11"/>
      <c r="V15" s="11"/>
      <c r="W15" s="13"/>
      <c r="X15" s="13"/>
      <c r="Y15" s="11"/>
      <c r="Z15" s="11"/>
      <c r="AA15" s="11"/>
      <c r="AB15" s="11"/>
      <c r="AC15" s="11"/>
      <c r="AD15" s="11"/>
      <c r="AE15" s="12"/>
      <c r="AF15" s="12"/>
      <c r="AG15" s="12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</row>
    <row r="16" spans="1:62" ht="15">
      <c r="A16" s="15">
        <v>5</v>
      </c>
      <c r="B16" s="15" t="s">
        <v>25</v>
      </c>
      <c r="C16" s="18">
        <v>0</v>
      </c>
      <c r="D16" s="18">
        <v>0</v>
      </c>
      <c r="E16" s="18">
        <f>40+32</f>
        <v>72</v>
      </c>
      <c r="F16" s="18">
        <v>0</v>
      </c>
      <c r="G16" s="18">
        <f>31+29</f>
        <v>60</v>
      </c>
      <c r="H16" s="18">
        <f>28+27</f>
        <v>55</v>
      </c>
      <c r="I16" s="18">
        <f>23</f>
        <v>23</v>
      </c>
      <c r="J16" s="18">
        <v>0</v>
      </c>
      <c r="K16" s="18">
        <f t="shared" si="0"/>
        <v>210</v>
      </c>
      <c r="L16" s="31">
        <v>5</v>
      </c>
      <c r="M16" s="19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2"/>
      <c r="AF16" s="12"/>
      <c r="AG16" s="12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</row>
    <row r="17" spans="1:62" ht="15">
      <c r="A17" s="15">
        <v>6</v>
      </c>
      <c r="B17" s="20" t="s">
        <v>2</v>
      </c>
      <c r="C17" s="18">
        <f>30+28</f>
        <v>58</v>
      </c>
      <c r="D17" s="21">
        <f>29+28</f>
        <v>57</v>
      </c>
      <c r="E17" s="18">
        <v>0</v>
      </c>
      <c r="F17" s="18">
        <v>0</v>
      </c>
      <c r="G17" s="18">
        <v>0</v>
      </c>
      <c r="H17" s="18">
        <f>31+22</f>
        <v>53</v>
      </c>
      <c r="I17" s="18">
        <v>0</v>
      </c>
      <c r="J17" s="18">
        <v>0</v>
      </c>
      <c r="K17" s="18">
        <f>J17+I17+H17+G17+F17+E17+D17+C17</f>
        <v>168</v>
      </c>
      <c r="L17" s="31">
        <v>7</v>
      </c>
      <c r="M17" s="22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3"/>
      <c r="Y17" s="11"/>
      <c r="Z17" s="11"/>
      <c r="AA17" s="11"/>
      <c r="AB17" s="11"/>
      <c r="AC17" s="11"/>
      <c r="AD17" s="11"/>
      <c r="AE17" s="12"/>
      <c r="AF17" s="12"/>
      <c r="AG17" s="12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</row>
    <row r="18" spans="1:62" ht="15">
      <c r="A18" s="15">
        <v>7</v>
      </c>
      <c r="B18" s="20" t="s">
        <v>7</v>
      </c>
      <c r="C18" s="21">
        <f>31</f>
        <v>31</v>
      </c>
      <c r="D18" s="21">
        <f>33+25</f>
        <v>58</v>
      </c>
      <c r="E18" s="18">
        <v>0</v>
      </c>
      <c r="F18" s="18">
        <v>0</v>
      </c>
      <c r="G18" s="18">
        <f>24</f>
        <v>24</v>
      </c>
      <c r="H18" s="18">
        <f>29</f>
        <v>29</v>
      </c>
      <c r="I18" s="18">
        <f>27</f>
        <v>27</v>
      </c>
      <c r="J18" s="18">
        <v>0</v>
      </c>
      <c r="K18" s="18">
        <f>J18+I18+H18+G18+F18+E18+D18+C18</f>
        <v>169</v>
      </c>
      <c r="L18" s="32">
        <v>6</v>
      </c>
      <c r="M18" s="22"/>
      <c r="N18" s="11"/>
      <c r="O18" s="11"/>
      <c r="P18" s="11"/>
      <c r="Q18" s="11"/>
      <c r="R18" s="11"/>
      <c r="S18" s="11"/>
      <c r="T18" s="11"/>
      <c r="U18" s="11"/>
      <c r="V18" s="11"/>
      <c r="W18" s="13"/>
      <c r="X18" s="13"/>
      <c r="Y18" s="11"/>
      <c r="Z18" s="11"/>
      <c r="AA18" s="11"/>
      <c r="AB18" s="11"/>
      <c r="AC18" s="11"/>
      <c r="AD18" s="11"/>
      <c r="AE18" s="12"/>
      <c r="AF18" s="12"/>
      <c r="AG18" s="12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</row>
    <row r="19" spans="1:62" ht="15">
      <c r="A19" s="15">
        <v>8</v>
      </c>
      <c r="B19" s="20" t="s">
        <v>4</v>
      </c>
      <c r="C19" s="21">
        <v>0</v>
      </c>
      <c r="D19" s="21">
        <v>0</v>
      </c>
      <c r="E19" s="18">
        <f>33+27</f>
        <v>60</v>
      </c>
      <c r="F19" s="18">
        <v>0</v>
      </c>
      <c r="G19" s="18">
        <f>20</f>
        <v>20</v>
      </c>
      <c r="H19" s="18">
        <v>0</v>
      </c>
      <c r="I19" s="18">
        <v>0</v>
      </c>
      <c r="J19" s="18">
        <v>0</v>
      </c>
      <c r="K19" s="18">
        <f t="shared" si="0"/>
        <v>80</v>
      </c>
      <c r="L19" s="32">
        <v>8</v>
      </c>
      <c r="M19" s="22"/>
      <c r="N19" s="11"/>
      <c r="O19" s="11"/>
      <c r="P19" s="11"/>
      <c r="Q19" s="11"/>
      <c r="R19" s="11"/>
      <c r="S19" s="14"/>
      <c r="T19" s="11"/>
      <c r="U19" s="11"/>
      <c r="V19" s="11"/>
      <c r="W19" s="13"/>
      <c r="X19" s="13"/>
      <c r="Y19" s="11"/>
      <c r="Z19" s="11"/>
      <c r="AA19" s="11"/>
      <c r="AB19" s="11"/>
      <c r="AC19" s="11"/>
      <c r="AD19" s="14"/>
      <c r="AE19" s="12"/>
      <c r="AF19" s="12"/>
      <c r="AG19" s="12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</row>
    <row r="20" spans="1:62" ht="15">
      <c r="A20" s="15">
        <v>9</v>
      </c>
      <c r="B20" s="15" t="s">
        <v>24</v>
      </c>
      <c r="C20" s="18">
        <v>0</v>
      </c>
      <c r="D20" s="18">
        <v>0</v>
      </c>
      <c r="E20" s="18">
        <f>26</f>
        <v>26</v>
      </c>
      <c r="F20" s="18">
        <v>0</v>
      </c>
      <c r="G20" s="18">
        <v>0</v>
      </c>
      <c r="H20" s="18">
        <f>19</f>
        <v>19</v>
      </c>
      <c r="I20" s="18">
        <v>0</v>
      </c>
      <c r="J20" s="18">
        <v>0</v>
      </c>
      <c r="K20" s="18">
        <f t="shared" si="0"/>
        <v>45</v>
      </c>
      <c r="L20" s="31">
        <v>9</v>
      </c>
      <c r="M20" s="19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2"/>
      <c r="AF20" s="12"/>
      <c r="AG20" s="12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</row>
    <row r="21" spans="1:62" ht="15">
      <c r="A21" s="15">
        <v>10</v>
      </c>
      <c r="B21" s="15" t="s">
        <v>23</v>
      </c>
      <c r="C21" s="18">
        <v>0</v>
      </c>
      <c r="D21" s="18">
        <v>0</v>
      </c>
      <c r="E21" s="18">
        <v>0</v>
      </c>
      <c r="F21" s="18">
        <v>0</v>
      </c>
      <c r="G21" s="18">
        <f>18</f>
        <v>18</v>
      </c>
      <c r="H21" s="18">
        <v>0</v>
      </c>
      <c r="I21" s="18">
        <f>22</f>
        <v>22</v>
      </c>
      <c r="J21" s="18">
        <v>0</v>
      </c>
      <c r="K21" s="18">
        <f t="shared" si="0"/>
        <v>40</v>
      </c>
      <c r="L21" s="31">
        <v>10</v>
      </c>
      <c r="M21" s="19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2"/>
      <c r="AF21" s="12"/>
      <c r="AG21" s="12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</row>
    <row r="22" spans="1:62" ht="15">
      <c r="A22" s="15">
        <v>11</v>
      </c>
      <c r="B22" s="20" t="s">
        <v>5</v>
      </c>
      <c r="C22" s="21">
        <v>0</v>
      </c>
      <c r="D22" s="21">
        <v>0</v>
      </c>
      <c r="E22" s="18">
        <v>0</v>
      </c>
      <c r="F22" s="18">
        <v>0</v>
      </c>
      <c r="G22" s="18">
        <f>32</f>
        <v>32</v>
      </c>
      <c r="H22" s="18">
        <v>0</v>
      </c>
      <c r="I22" s="18">
        <v>0</v>
      </c>
      <c r="J22" s="18">
        <v>0</v>
      </c>
      <c r="K22" s="18">
        <f t="shared" si="0"/>
        <v>32</v>
      </c>
      <c r="L22" s="32">
        <v>11</v>
      </c>
      <c r="M22" s="22"/>
      <c r="N22" s="11"/>
      <c r="O22" s="11"/>
      <c r="P22" s="11"/>
      <c r="Q22" s="11"/>
      <c r="R22" s="11"/>
      <c r="S22" s="11"/>
      <c r="T22" s="11"/>
      <c r="U22" s="11"/>
      <c r="V22" s="11"/>
      <c r="W22" s="13"/>
      <c r="X22" s="13"/>
      <c r="Y22" s="11"/>
      <c r="Z22" s="11"/>
      <c r="AA22" s="11"/>
      <c r="AB22" s="11"/>
      <c r="AC22" s="11"/>
      <c r="AD22" s="11"/>
      <c r="AE22" s="12"/>
      <c r="AF22" s="12"/>
      <c r="AG22" s="12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</row>
    <row r="23" spans="1:13" ht="7.5" customHeight="1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</row>
    <row r="24" spans="1:13" ht="15">
      <c r="A24" s="24"/>
      <c r="B24" s="43">
        <v>40353</v>
      </c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</row>
    <row r="25" spans="1:13" ht="15">
      <c r="A25" s="15"/>
      <c r="B25" s="15" t="s">
        <v>12</v>
      </c>
      <c r="C25" s="18" t="s">
        <v>15</v>
      </c>
      <c r="D25" s="18" t="s">
        <v>16</v>
      </c>
      <c r="E25" s="18" t="s">
        <v>17</v>
      </c>
      <c r="F25" s="18" t="s">
        <v>18</v>
      </c>
      <c r="G25" s="18" t="s">
        <v>19</v>
      </c>
      <c r="H25" s="18" t="s">
        <v>20</v>
      </c>
      <c r="I25" s="18" t="s">
        <v>21</v>
      </c>
      <c r="J25" s="18" t="s">
        <v>22</v>
      </c>
      <c r="K25" s="18" t="s">
        <v>9</v>
      </c>
      <c r="L25" s="15" t="s">
        <v>27</v>
      </c>
      <c r="M25" s="31" t="s">
        <v>10</v>
      </c>
    </row>
    <row r="26" spans="1:13" ht="15">
      <c r="A26" s="15">
        <v>1</v>
      </c>
      <c r="B26" s="20" t="s">
        <v>1</v>
      </c>
      <c r="C26" s="18">
        <f>35+28</f>
        <v>63</v>
      </c>
      <c r="D26" s="21">
        <f>40+37</f>
        <v>77</v>
      </c>
      <c r="E26" s="18">
        <f>40+35</f>
        <v>75</v>
      </c>
      <c r="F26" s="18">
        <f>40+31</f>
        <v>71</v>
      </c>
      <c r="G26" s="18">
        <f>40+31</f>
        <v>71</v>
      </c>
      <c r="H26" s="18">
        <f>37+24</f>
        <v>61</v>
      </c>
      <c r="I26" s="18">
        <f>40+35</f>
        <v>75</v>
      </c>
      <c r="J26" s="18">
        <f>33+32</f>
        <v>65</v>
      </c>
      <c r="K26" s="18">
        <f aca="true" t="shared" si="1" ref="K26:K36">J26+I26+H26+G26+F26+E26+D26+C26</f>
        <v>558</v>
      </c>
      <c r="L26" s="18">
        <f>K12+K26</f>
        <v>1145</v>
      </c>
      <c r="M26" s="31">
        <v>1</v>
      </c>
    </row>
    <row r="27" spans="1:13" ht="15">
      <c r="A27" s="15">
        <v>2</v>
      </c>
      <c r="B27" s="20" t="s">
        <v>0</v>
      </c>
      <c r="C27" s="18">
        <f>40+32</f>
        <v>72</v>
      </c>
      <c r="D27" s="21">
        <f>33+29</f>
        <v>62</v>
      </c>
      <c r="E27" s="18">
        <f>31+28</f>
        <v>59</v>
      </c>
      <c r="F27" s="18">
        <f>37+33</f>
        <v>70</v>
      </c>
      <c r="G27" s="18">
        <f>30+25</f>
        <v>55</v>
      </c>
      <c r="H27" s="18">
        <f>29+25</f>
        <v>54</v>
      </c>
      <c r="I27" s="18">
        <f>37+32</f>
        <v>69</v>
      </c>
      <c r="J27" s="18">
        <v>35</v>
      </c>
      <c r="K27" s="18">
        <f t="shared" si="1"/>
        <v>476</v>
      </c>
      <c r="L27" s="18">
        <f aca="true" t="shared" si="2" ref="L27:L36">K13+K27</f>
        <v>972</v>
      </c>
      <c r="M27" s="31">
        <v>2</v>
      </c>
    </row>
    <row r="28" spans="1:13" ht="15">
      <c r="A28" s="15">
        <v>3</v>
      </c>
      <c r="B28" s="20" t="s">
        <v>6</v>
      </c>
      <c r="C28" s="21">
        <v>0</v>
      </c>
      <c r="D28" s="21">
        <f>31+26</f>
        <v>57</v>
      </c>
      <c r="E28" s="18">
        <f>33+24</f>
        <v>57</v>
      </c>
      <c r="F28" s="18">
        <f>35+29</f>
        <v>64</v>
      </c>
      <c r="G28" s="18">
        <f>26+21</f>
        <v>47</v>
      </c>
      <c r="H28" s="18">
        <f>31+27</f>
        <v>58</v>
      </c>
      <c r="I28" s="18">
        <f>28+27</f>
        <v>55</v>
      </c>
      <c r="J28" s="18">
        <f>40+34</f>
        <v>74</v>
      </c>
      <c r="K28" s="18">
        <f t="shared" si="1"/>
        <v>412</v>
      </c>
      <c r="L28" s="18">
        <f t="shared" si="2"/>
        <v>758</v>
      </c>
      <c r="M28" s="31">
        <v>3</v>
      </c>
    </row>
    <row r="29" spans="1:13" ht="15">
      <c r="A29" s="15">
        <v>4</v>
      </c>
      <c r="B29" s="20" t="s">
        <v>41</v>
      </c>
      <c r="C29" s="21">
        <f>37+30</f>
        <v>67</v>
      </c>
      <c r="D29" s="21">
        <v>0</v>
      </c>
      <c r="E29" s="18">
        <v>0</v>
      </c>
      <c r="F29" s="18">
        <v>0</v>
      </c>
      <c r="G29" s="18">
        <f>37+33</f>
        <v>70</v>
      </c>
      <c r="H29" s="18">
        <f>35+33</f>
        <v>68</v>
      </c>
      <c r="I29" s="18">
        <f>23+22</f>
        <v>45</v>
      </c>
      <c r="J29" s="18">
        <f>40+30</f>
        <v>70</v>
      </c>
      <c r="K29" s="18">
        <f t="shared" si="1"/>
        <v>320</v>
      </c>
      <c r="L29" s="18">
        <f t="shared" si="2"/>
        <v>616</v>
      </c>
      <c r="M29" s="31">
        <v>4</v>
      </c>
    </row>
    <row r="30" spans="1:13" ht="15">
      <c r="A30" s="15">
        <v>5</v>
      </c>
      <c r="B30" s="15" t="s">
        <v>25</v>
      </c>
      <c r="C30" s="18">
        <v>0</v>
      </c>
      <c r="D30" s="18">
        <v>0</v>
      </c>
      <c r="E30" s="18">
        <f>29+32</f>
        <v>61</v>
      </c>
      <c r="F30" s="18">
        <v>0</v>
      </c>
      <c r="G30" s="18">
        <f>29+28</f>
        <v>57</v>
      </c>
      <c r="H30" s="18">
        <f>32+28</f>
        <v>60</v>
      </c>
      <c r="I30" s="18">
        <f>31+30</f>
        <v>61</v>
      </c>
      <c r="J30" s="18">
        <v>0</v>
      </c>
      <c r="K30" s="18">
        <f t="shared" si="1"/>
        <v>239</v>
      </c>
      <c r="L30" s="18">
        <f t="shared" si="2"/>
        <v>449</v>
      </c>
      <c r="M30" s="31">
        <v>5</v>
      </c>
    </row>
    <row r="31" spans="1:13" ht="15">
      <c r="A31" s="15">
        <v>6</v>
      </c>
      <c r="B31" s="20" t="s">
        <v>2</v>
      </c>
      <c r="C31" s="18">
        <f>33+27</f>
        <v>60</v>
      </c>
      <c r="D31" s="21">
        <f>30+25</f>
        <v>55</v>
      </c>
      <c r="E31" s="18">
        <v>0</v>
      </c>
      <c r="F31" s="18">
        <v>0</v>
      </c>
      <c r="G31" s="18">
        <v>0</v>
      </c>
      <c r="H31" s="18">
        <f>40+20</f>
        <v>60</v>
      </c>
      <c r="I31" s="18">
        <v>0</v>
      </c>
      <c r="J31" s="18">
        <v>0</v>
      </c>
      <c r="K31" s="18">
        <f t="shared" si="1"/>
        <v>175</v>
      </c>
      <c r="L31" s="18">
        <f t="shared" si="2"/>
        <v>343</v>
      </c>
      <c r="M31" s="31">
        <v>7</v>
      </c>
    </row>
    <row r="32" spans="1:13" ht="15">
      <c r="A32" s="15">
        <v>7</v>
      </c>
      <c r="B32" s="20" t="s">
        <v>7</v>
      </c>
      <c r="C32" s="21">
        <v>25</v>
      </c>
      <c r="D32" s="21">
        <f>35+24</f>
        <v>59</v>
      </c>
      <c r="E32" s="18">
        <v>0</v>
      </c>
      <c r="F32" s="18">
        <v>0</v>
      </c>
      <c r="G32" s="18">
        <v>32</v>
      </c>
      <c r="H32" s="18">
        <v>30</v>
      </c>
      <c r="I32" s="18">
        <f>29+20</f>
        <v>49</v>
      </c>
      <c r="J32" s="18">
        <v>0</v>
      </c>
      <c r="K32" s="18">
        <f t="shared" si="1"/>
        <v>195</v>
      </c>
      <c r="L32" s="18">
        <f t="shared" si="2"/>
        <v>364</v>
      </c>
      <c r="M32" s="31">
        <v>6</v>
      </c>
    </row>
    <row r="33" spans="1:13" ht="15">
      <c r="A33" s="15">
        <v>8</v>
      </c>
      <c r="B33" s="20" t="s">
        <v>4</v>
      </c>
      <c r="C33" s="21">
        <v>0</v>
      </c>
      <c r="D33" s="21">
        <v>0</v>
      </c>
      <c r="E33" s="18">
        <f>30+37</f>
        <v>67</v>
      </c>
      <c r="F33" s="18">
        <v>0</v>
      </c>
      <c r="G33" s="18">
        <v>35</v>
      </c>
      <c r="H33" s="18">
        <v>0</v>
      </c>
      <c r="I33" s="18">
        <v>0</v>
      </c>
      <c r="J33" s="18">
        <v>0</v>
      </c>
      <c r="K33" s="18">
        <f t="shared" si="1"/>
        <v>102</v>
      </c>
      <c r="L33" s="18">
        <f t="shared" si="2"/>
        <v>182</v>
      </c>
      <c r="M33" s="31">
        <v>8</v>
      </c>
    </row>
    <row r="34" spans="1:13" ht="15">
      <c r="A34" s="15">
        <v>9</v>
      </c>
      <c r="B34" s="15" t="s">
        <v>24</v>
      </c>
      <c r="C34" s="18">
        <v>0</v>
      </c>
      <c r="D34" s="18">
        <v>0</v>
      </c>
      <c r="E34" s="18">
        <v>25</v>
      </c>
      <c r="F34" s="18">
        <v>0</v>
      </c>
      <c r="G34" s="18">
        <v>0</v>
      </c>
      <c r="H34" s="18">
        <v>21</v>
      </c>
      <c r="I34" s="18">
        <v>0</v>
      </c>
      <c r="J34" s="18">
        <v>0</v>
      </c>
      <c r="K34" s="18">
        <f t="shared" si="1"/>
        <v>46</v>
      </c>
      <c r="L34" s="18">
        <f t="shared" si="2"/>
        <v>91</v>
      </c>
      <c r="M34" s="31">
        <v>9</v>
      </c>
    </row>
    <row r="35" spans="1:13" ht="15">
      <c r="A35" s="15">
        <v>10</v>
      </c>
      <c r="B35" s="15" t="s">
        <v>23</v>
      </c>
      <c r="C35" s="18">
        <v>0</v>
      </c>
      <c r="D35" s="18">
        <v>0</v>
      </c>
      <c r="E35" s="18">
        <v>0</v>
      </c>
      <c r="F35" s="18">
        <v>0</v>
      </c>
      <c r="G35" s="18">
        <v>19</v>
      </c>
      <c r="H35" s="18">
        <v>0</v>
      </c>
      <c r="I35" s="18">
        <v>21</v>
      </c>
      <c r="J35" s="18">
        <v>0</v>
      </c>
      <c r="K35" s="18">
        <f t="shared" si="1"/>
        <v>40</v>
      </c>
      <c r="L35" s="18">
        <f t="shared" si="2"/>
        <v>80</v>
      </c>
      <c r="M35" s="31">
        <v>10</v>
      </c>
    </row>
    <row r="36" spans="1:13" ht="15">
      <c r="A36" s="15">
        <v>11</v>
      </c>
      <c r="B36" s="20" t="s">
        <v>5</v>
      </c>
      <c r="C36" s="21">
        <v>0</v>
      </c>
      <c r="D36" s="21">
        <v>0</v>
      </c>
      <c r="E36" s="18">
        <v>0</v>
      </c>
      <c r="F36" s="18">
        <v>0</v>
      </c>
      <c r="G36" s="18">
        <v>17</v>
      </c>
      <c r="H36" s="18">
        <v>0</v>
      </c>
      <c r="I36" s="18">
        <v>0</v>
      </c>
      <c r="J36" s="18">
        <v>0</v>
      </c>
      <c r="K36" s="18">
        <f t="shared" si="1"/>
        <v>17</v>
      </c>
      <c r="L36" s="18">
        <f t="shared" si="2"/>
        <v>49</v>
      </c>
      <c r="M36" s="31">
        <v>11</v>
      </c>
    </row>
    <row r="37" spans="1:13" ht="8.25" customHeight="1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</row>
    <row r="38" spans="1:13" ht="15">
      <c r="A38" s="24"/>
      <c r="B38" s="43">
        <v>40354</v>
      </c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</row>
    <row r="39" spans="1:13" ht="15">
      <c r="A39" s="15"/>
      <c r="B39" s="15" t="s">
        <v>12</v>
      </c>
      <c r="C39" s="24" t="s">
        <v>15</v>
      </c>
      <c r="D39" s="24" t="s">
        <v>16</v>
      </c>
      <c r="E39" s="24" t="s">
        <v>17</v>
      </c>
      <c r="F39" s="24" t="s">
        <v>18</v>
      </c>
      <c r="G39" s="24" t="s">
        <v>19</v>
      </c>
      <c r="H39" s="24" t="s">
        <v>20</v>
      </c>
      <c r="I39" s="24" t="s">
        <v>21</v>
      </c>
      <c r="J39" s="24" t="s">
        <v>22</v>
      </c>
      <c r="K39" s="24" t="s">
        <v>9</v>
      </c>
      <c r="L39" s="24" t="s">
        <v>36</v>
      </c>
      <c r="M39" s="33" t="s">
        <v>10</v>
      </c>
    </row>
    <row r="40" spans="1:13" ht="15">
      <c r="A40" s="15">
        <v>1</v>
      </c>
      <c r="B40" s="20" t="s">
        <v>1</v>
      </c>
      <c r="C40" s="24">
        <v>52</v>
      </c>
      <c r="D40" s="24">
        <v>60</v>
      </c>
      <c r="E40" s="24">
        <v>52</v>
      </c>
      <c r="F40" s="24">
        <v>60</v>
      </c>
      <c r="G40" s="24">
        <v>60</v>
      </c>
      <c r="H40" s="24">
        <v>52</v>
      </c>
      <c r="I40" s="24">
        <v>60</v>
      </c>
      <c r="J40" s="24">
        <v>52</v>
      </c>
      <c r="K40" s="25">
        <v>240</v>
      </c>
      <c r="L40" s="25">
        <v>1385</v>
      </c>
      <c r="M40" s="33">
        <v>1</v>
      </c>
    </row>
    <row r="41" spans="1:13" ht="15">
      <c r="A41" s="15">
        <v>2</v>
      </c>
      <c r="B41" s="20" t="s">
        <v>0</v>
      </c>
      <c r="C41" s="24">
        <v>60</v>
      </c>
      <c r="D41" s="24">
        <v>46</v>
      </c>
      <c r="E41" s="24">
        <v>0</v>
      </c>
      <c r="F41" s="24">
        <v>52</v>
      </c>
      <c r="G41" s="24">
        <v>46</v>
      </c>
      <c r="H41" s="24">
        <v>40</v>
      </c>
      <c r="I41" s="24">
        <v>52</v>
      </c>
      <c r="J41" s="24"/>
      <c r="K41" s="25">
        <v>210</v>
      </c>
      <c r="L41" s="25">
        <v>1182</v>
      </c>
      <c r="M41" s="33">
        <v>2</v>
      </c>
    </row>
    <row r="42" spans="1:13" ht="15">
      <c r="A42" s="15">
        <v>3</v>
      </c>
      <c r="B42" s="20" t="s">
        <v>6</v>
      </c>
      <c r="C42" s="24">
        <v>0</v>
      </c>
      <c r="D42" s="24">
        <v>52</v>
      </c>
      <c r="E42" s="24">
        <v>42</v>
      </c>
      <c r="F42" s="24">
        <v>46</v>
      </c>
      <c r="G42" s="24">
        <v>0</v>
      </c>
      <c r="H42" s="24">
        <v>46</v>
      </c>
      <c r="I42" s="24">
        <v>42</v>
      </c>
      <c r="J42" s="24">
        <v>60</v>
      </c>
      <c r="K42" s="25">
        <v>204</v>
      </c>
      <c r="L42" s="25">
        <v>962</v>
      </c>
      <c r="M42" s="33">
        <v>3</v>
      </c>
    </row>
    <row r="43" spans="1:13" ht="15">
      <c r="A43" s="15">
        <v>4</v>
      </c>
      <c r="B43" s="20" t="s">
        <v>41</v>
      </c>
      <c r="C43" s="24">
        <v>40</v>
      </c>
      <c r="D43" s="24">
        <v>0</v>
      </c>
      <c r="E43" s="24">
        <v>0</v>
      </c>
      <c r="F43" s="24">
        <v>0</v>
      </c>
      <c r="G43" s="24">
        <v>42</v>
      </c>
      <c r="H43" s="24">
        <v>42</v>
      </c>
      <c r="I43" s="24">
        <v>46</v>
      </c>
      <c r="J43" s="24">
        <v>46</v>
      </c>
      <c r="K43" s="25">
        <v>176</v>
      </c>
      <c r="L43" s="25">
        <v>792</v>
      </c>
      <c r="M43" s="33">
        <v>4</v>
      </c>
    </row>
    <row r="44" spans="1:13" ht="15">
      <c r="A44" s="15">
        <v>5</v>
      </c>
      <c r="B44" s="15" t="s">
        <v>25</v>
      </c>
      <c r="C44" s="24">
        <v>0</v>
      </c>
      <c r="D44" s="24">
        <v>0</v>
      </c>
      <c r="E44" s="24">
        <v>46</v>
      </c>
      <c r="F44" s="24">
        <v>0</v>
      </c>
      <c r="G44" s="24">
        <v>52</v>
      </c>
      <c r="H44" s="24">
        <v>38</v>
      </c>
      <c r="I44" s="24">
        <v>0</v>
      </c>
      <c r="J44" s="24">
        <v>0</v>
      </c>
      <c r="K44" s="25">
        <v>136</v>
      </c>
      <c r="L44" s="25">
        <v>585</v>
      </c>
      <c r="M44" s="33">
        <v>5</v>
      </c>
    </row>
    <row r="45" spans="1:13" ht="15">
      <c r="A45" s="15">
        <v>6</v>
      </c>
      <c r="B45" s="20" t="s">
        <v>2</v>
      </c>
      <c r="C45" s="24">
        <v>46</v>
      </c>
      <c r="D45" s="24">
        <v>42</v>
      </c>
      <c r="E45" s="24">
        <v>0</v>
      </c>
      <c r="F45" s="24">
        <v>0</v>
      </c>
      <c r="G45" s="24">
        <v>0</v>
      </c>
      <c r="H45" s="24">
        <v>60</v>
      </c>
      <c r="I45" s="24">
        <v>0</v>
      </c>
      <c r="J45" s="24">
        <v>0</v>
      </c>
      <c r="K45" s="25">
        <v>148</v>
      </c>
      <c r="L45" s="25">
        <v>491</v>
      </c>
      <c r="M45" s="33">
        <v>6</v>
      </c>
    </row>
    <row r="46" spans="1:13" ht="15">
      <c r="A46" s="15">
        <v>7</v>
      </c>
      <c r="B46" s="20" t="s">
        <v>7</v>
      </c>
      <c r="C46" s="24">
        <v>0</v>
      </c>
      <c r="D46" s="24">
        <v>40</v>
      </c>
      <c r="E46" s="24">
        <v>0</v>
      </c>
      <c r="F46" s="24">
        <v>0</v>
      </c>
      <c r="G46" s="24">
        <v>36</v>
      </c>
      <c r="H46" s="24">
        <v>0</v>
      </c>
      <c r="I46" s="24">
        <v>0</v>
      </c>
      <c r="J46" s="24">
        <v>0</v>
      </c>
      <c r="K46" s="25">
        <v>76</v>
      </c>
      <c r="L46" s="25">
        <v>440</v>
      </c>
      <c r="M46" s="33">
        <v>7</v>
      </c>
    </row>
    <row r="47" spans="1:13" ht="15">
      <c r="A47" s="15">
        <v>8</v>
      </c>
      <c r="B47" s="20" t="s">
        <v>4</v>
      </c>
      <c r="C47" s="24">
        <v>0</v>
      </c>
      <c r="D47" s="24">
        <v>0</v>
      </c>
      <c r="E47" s="24">
        <v>60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5">
        <v>60</v>
      </c>
      <c r="L47" s="25">
        <v>242</v>
      </c>
      <c r="M47" s="33">
        <v>8</v>
      </c>
    </row>
    <row r="48" spans="1:13" ht="15">
      <c r="A48" s="15">
        <v>9</v>
      </c>
      <c r="B48" s="15" t="s">
        <v>24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5">
        <v>0</v>
      </c>
      <c r="L48" s="25">
        <v>91</v>
      </c>
      <c r="M48" s="33">
        <v>9</v>
      </c>
    </row>
    <row r="49" spans="1:13" ht="15">
      <c r="A49" s="15">
        <v>10</v>
      </c>
      <c r="B49" s="15" t="s">
        <v>23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5">
        <v>0</v>
      </c>
      <c r="L49" s="25">
        <v>80</v>
      </c>
      <c r="M49" s="33">
        <v>10</v>
      </c>
    </row>
    <row r="50" spans="1:13" ht="15">
      <c r="A50" s="15">
        <v>11</v>
      </c>
      <c r="B50" s="20" t="s">
        <v>5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5">
        <v>0</v>
      </c>
      <c r="L50" s="25">
        <v>49</v>
      </c>
      <c r="M50" s="33">
        <v>11</v>
      </c>
    </row>
    <row r="52" spans="2:10" ht="15">
      <c r="B52" s="26" t="s">
        <v>37</v>
      </c>
      <c r="C52" s="23"/>
      <c r="D52" s="23" t="s">
        <v>38</v>
      </c>
      <c r="E52" s="23"/>
      <c r="F52" s="23" t="s">
        <v>39</v>
      </c>
      <c r="G52" s="23"/>
      <c r="H52" s="23"/>
      <c r="I52" s="23"/>
      <c r="J52" s="23" t="s">
        <v>40</v>
      </c>
    </row>
    <row r="53" spans="2:8" ht="15">
      <c r="B53" s="23"/>
      <c r="C53" s="23"/>
      <c r="D53" s="23"/>
      <c r="E53" s="23"/>
      <c r="F53" s="23"/>
      <c r="G53" s="23"/>
      <c r="H53" s="23"/>
    </row>
    <row r="54" spans="7:8" ht="15">
      <c r="G54" s="23"/>
      <c r="H54" s="23"/>
    </row>
  </sheetData>
  <sheetProtection/>
  <mergeCells count="10">
    <mergeCell ref="C7:H7"/>
    <mergeCell ref="B5:M5"/>
    <mergeCell ref="B1:J1"/>
    <mergeCell ref="B2:I2"/>
    <mergeCell ref="B3:I3"/>
    <mergeCell ref="B4:I4"/>
    <mergeCell ref="W10:AG10"/>
    <mergeCell ref="C10:K10"/>
    <mergeCell ref="B24:M24"/>
    <mergeCell ref="B38:M38"/>
  </mergeCells>
  <printOptions/>
  <pageMargins left="0.3937007874015748" right="0.3937007874015748" top="0.3937007874015748" bottom="0.3937007874015748" header="0.31496062992125984" footer="0.31496062992125984"/>
  <pageSetup horizontalDpi="300" verticalDpi="3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2010-06-27T15:47:27Z</cp:lastPrinted>
  <dcterms:created xsi:type="dcterms:W3CDTF">2006-09-28T05:33:49Z</dcterms:created>
  <dcterms:modified xsi:type="dcterms:W3CDTF">2010-07-12T17:39:04Z</dcterms:modified>
  <cp:category/>
  <cp:version/>
  <cp:contentType/>
  <cp:contentStatus/>
</cp:coreProperties>
</file>